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ichan\Box Sync\Corporate Development\Corporate Development General\Shan\"/>
    </mc:Choice>
  </mc:AlternateContent>
  <bookViews>
    <workbookView xWindow="0" yWindow="0" windowWidth="22778" windowHeight="13763"/>
  </bookViews>
  <sheets>
    <sheet name="Option Model" sheetId="3" r:id="rId1"/>
  </sheets>
  <definedNames>
    <definedName name="CIQWBGuid" hidden="1">"3b201115-d016-48fe-8ccd-0f5323977746"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42486.0739467593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Area" localSheetId="0">'Option Model'!$A$1:$Q$31</definedName>
  </definedNames>
  <calcPr calcId="152511" iterate="1" concurrentCalc="0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21" i="3" l="1"/>
  <c r="C23" i="3"/>
  <c r="C25" i="3"/>
  <c r="C7" i="3"/>
  <c r="E11" i="3"/>
  <c r="E25" i="3"/>
  <c r="E7" i="3"/>
  <c r="F11" i="3"/>
  <c r="F25" i="3"/>
  <c r="F7" i="3"/>
  <c r="G11" i="3"/>
  <c r="G25" i="3"/>
  <c r="G7" i="3"/>
  <c r="H11" i="3"/>
  <c r="H25" i="3"/>
  <c r="H7" i="3"/>
  <c r="I11" i="3"/>
  <c r="I25" i="3"/>
  <c r="J11" i="3"/>
  <c r="I7" i="3"/>
  <c r="J7" i="3"/>
  <c r="K11" i="3"/>
  <c r="K25" i="3"/>
  <c r="K7" i="3"/>
  <c r="L11" i="3"/>
  <c r="L25" i="3"/>
  <c r="L7" i="3"/>
  <c r="M11" i="3"/>
  <c r="M25" i="3"/>
  <c r="M7" i="3"/>
  <c r="N11" i="3"/>
  <c r="N25" i="3"/>
  <c r="N7" i="3"/>
  <c r="O11" i="3"/>
  <c r="O25" i="3"/>
  <c r="O7" i="3"/>
  <c r="P7" i="3"/>
  <c r="P11" i="3"/>
  <c r="P9" i="3"/>
  <c r="J9" i="3"/>
  <c r="P25" i="3"/>
  <c r="J25" i="3"/>
  <c r="P27" i="3"/>
  <c r="J27" i="3"/>
  <c r="C27" i="3"/>
  <c r="P26" i="3"/>
  <c r="L5" i="3"/>
  <c r="M5" i="3"/>
  <c r="N5" i="3"/>
  <c r="O5" i="3"/>
  <c r="J26" i="3"/>
  <c r="C26" i="3"/>
</calcChain>
</file>

<file path=xl/sharedStrings.xml><?xml version="1.0" encoding="utf-8"?>
<sst xmlns="http://schemas.openxmlformats.org/spreadsheetml/2006/main" count="22" uniqueCount="22">
  <si>
    <t>Year 1</t>
  </si>
  <si>
    <t>Year 2</t>
  </si>
  <si>
    <t>Year 3</t>
  </si>
  <si>
    <t>Year 4</t>
  </si>
  <si>
    <t>Total # of options today</t>
  </si>
  <si>
    <t>Average % vested</t>
  </si>
  <si>
    <t>Average % unexercised</t>
  </si>
  <si>
    <t>Average tenure (years)</t>
  </si>
  <si>
    <t>% of total option pool</t>
  </si>
  <si>
    <t>Current period</t>
  </si>
  <si>
    <t>Year 5</t>
  </si>
  <si>
    <t>@ 5 years</t>
  </si>
  <si>
    <t>@ 10 years</t>
  </si>
  <si>
    <t>Annual % option pool growth</t>
  </si>
  <si>
    <t>Implied FDSO</t>
  </si>
  <si>
    <t>Option pool % of FDSO</t>
  </si>
  <si>
    <t># of unrecycled options (annual, then cumulative)</t>
  </si>
  <si>
    <t>% implied FDSO</t>
  </si>
  <si>
    <t>Vesting period (years)</t>
  </si>
  <si>
    <t>Average attrition per year</t>
  </si>
  <si>
    <t>Source: a16z</t>
  </si>
  <si>
    <t>OPTION MODEL - KEY ASSUMPTIONS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</si>
</sst>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0.000%"/>
    <numFmt numFmtId="167" formatCode="_(* #,##0.0_);_(* \(#,##0.0\);_(* &quot;-&quot;??_);_(@_)"/>
    <numFmt numFmtId="168" formatCode="&quot;Year &quot;0"/>
    <numFmt numFmtId="169" formatCode="0.0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rgb="FF0000FF"/>
      <name val="Arial"/>
      <family val="2"/>
    </font>
    <font>
      <sz val="10"/>
      <name val="Arial"/>
      <family val="2"/>
    </font>
    <font>
      <b/>
      <u/>
      <sz val="10"/>
      <color theme="1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i/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8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65"/>
        <bgColor theme="0" tint="-0.24994659260841701"/>
      </patternFill>
    </fill>
    <fill>
      <patternFill patternType="solid">
        <fgColor theme="7" tint="0.79998168889431442"/>
        <bgColor theme="0" tint="-0.24994659260841701"/>
      </patternFill>
    </fill>
    <fill>
      <patternFill patternType="solid">
        <fgColor indexed="65"/>
        <bgColor indexed="64"/>
      </patternFill>
    </fill>
    <fill>
      <patternFill patternType="solid">
        <fgColor theme="4" tint="0.79998168889431442"/>
        <bgColor theme="2" tint="-9.9948118533890809E-2"/>
      </patternFill>
    </fill>
  </fills>
  <borders count="2">
    <border>
      <left/>
      <right/>
      <top/>
      <bottom/>
      <diagonal/>
    </border>
    <border>
      <left/>
      <right/>
      <top/>
      <bottom style="thin">
        <color auto="1"/>
      </bottom>
      <diagonal/>
    </border>
  </borders>
  <cellStyleXfs count="2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</cellStyleXfs>
  <cellXfs count="42">
    <xf numFmtId="0" fontId="0" fillId="0" borderId="0" xfId="0"/>
    <xf numFmtId="0" fontId="3" fillId="0" borderId="0" xfId="0" applyFont="1"/>
    <xf numFmtId="167" fontId="4" fillId="4" borderId="0" xfId="1" applyNumberFormat="1" applyFont="1" applyFill="1"/>
    <xf numFmtId="164" fontId="4" fillId="4" borderId="0" xfId="1" applyNumberFormat="1" applyFont="1" applyFill="1"/>
    <xf numFmtId="165" fontId="4" fillId="4" borderId="0" xfId="2" applyNumberFormat="1" applyFont="1" applyFill="1"/>
    <xf numFmtId="43" fontId="3" fillId="0" borderId="0" xfId="0" applyNumberFormat="1" applyFont="1"/>
    <xf numFmtId="9" fontId="3" fillId="0" borderId="0" xfId="2" applyFont="1"/>
    <xf numFmtId="164" fontId="3" fillId="0" borderId="0" xfId="0" applyNumberFormat="1" applyFont="1"/>
    <xf numFmtId="9" fontId="3" fillId="0" borderId="0" xfId="0" applyNumberFormat="1" applyFont="1"/>
    <xf numFmtId="0" fontId="7" fillId="5" borderId="0" xfId="0" applyFont="1" applyFill="1"/>
    <xf numFmtId="164" fontId="8" fillId="5" borderId="0" xfId="0" applyNumberFormat="1" applyFont="1" applyFill="1"/>
    <xf numFmtId="0" fontId="8" fillId="5" borderId="0" xfId="0" applyFont="1" applyFill="1"/>
    <xf numFmtId="0" fontId="6" fillId="2" borderId="1" xfId="0" applyFont="1" applyFill="1" applyBorder="1"/>
    <xf numFmtId="0" fontId="3" fillId="2" borderId="1" xfId="0" applyFont="1" applyFill="1" applyBorder="1" applyAlignment="1">
      <alignment horizontal="right"/>
    </xf>
    <xf numFmtId="168" fontId="3" fillId="2" borderId="1" xfId="0" applyNumberFormat="1" applyFont="1" applyFill="1" applyBorder="1" applyAlignment="1">
      <alignment horizontal="right"/>
    </xf>
    <xf numFmtId="0" fontId="2" fillId="2" borderId="1" xfId="0" applyFont="1" applyFill="1" applyBorder="1" applyAlignment="1">
      <alignment horizontal="right"/>
    </xf>
    <xf numFmtId="0" fontId="2" fillId="2" borderId="1" xfId="0" quotePrefix="1" applyFont="1" applyFill="1" applyBorder="1" applyAlignment="1">
      <alignment horizontal="right"/>
    </xf>
    <xf numFmtId="0" fontId="3" fillId="0" borderId="1" xfId="0" applyFont="1" applyBorder="1"/>
    <xf numFmtId="43" fontId="3" fillId="0" borderId="0" xfId="1" applyNumberFormat="1" applyFont="1"/>
    <xf numFmtId="165" fontId="2" fillId="0" borderId="0" xfId="2" applyNumberFormat="1" applyFont="1"/>
    <xf numFmtId="165" fontId="3" fillId="0" borderId="0" xfId="2" applyNumberFormat="1" applyFont="1"/>
    <xf numFmtId="0" fontId="3" fillId="6" borderId="0" xfId="0" applyFont="1" applyFill="1"/>
    <xf numFmtId="0" fontId="3" fillId="8" borderId="0" xfId="0" applyFont="1" applyFill="1"/>
    <xf numFmtId="164" fontId="5" fillId="7" borderId="0" xfId="1" applyNumberFormat="1" applyFont="1" applyFill="1"/>
    <xf numFmtId="164" fontId="3" fillId="6" borderId="0" xfId="0" applyNumberFormat="1" applyFont="1" applyFill="1"/>
    <xf numFmtId="165" fontId="3" fillId="6" borderId="0" xfId="2" applyNumberFormat="1" applyFont="1" applyFill="1"/>
    <xf numFmtId="165" fontId="3" fillId="6" borderId="0" xfId="0" applyNumberFormat="1" applyFont="1" applyFill="1"/>
    <xf numFmtId="165" fontId="4" fillId="7" borderId="0" xfId="0" applyNumberFormat="1" applyFont="1" applyFill="1"/>
    <xf numFmtId="0" fontId="2" fillId="3" borderId="0" xfId="0" applyFont="1" applyFill="1"/>
    <xf numFmtId="164" fontId="2" fillId="3" borderId="0" xfId="0" applyNumberFormat="1" applyFont="1" applyFill="1"/>
    <xf numFmtId="0" fontId="9" fillId="3" borderId="0" xfId="0" applyFont="1" applyFill="1" applyAlignment="1">
      <alignment horizontal="left" indent="1"/>
    </xf>
    <xf numFmtId="165" fontId="9" fillId="3" borderId="0" xfId="2" applyNumberFormat="1" applyFont="1" applyFill="1"/>
    <xf numFmtId="0" fontId="9" fillId="9" borderId="0" xfId="0" applyFont="1" applyFill="1" applyAlignment="1">
      <alignment horizontal="left" indent="1"/>
    </xf>
    <xf numFmtId="165" fontId="9" fillId="9" borderId="0" xfId="2" applyNumberFormat="1" applyFont="1" applyFill="1"/>
    <xf numFmtId="0" fontId="2" fillId="9" borderId="0" xfId="0" applyFont="1" applyFill="1"/>
    <xf numFmtId="10" fontId="3" fillId="6" borderId="0" xfId="2" applyNumberFormat="1" applyFont="1" applyFill="1"/>
    <xf numFmtId="164" fontId="3" fillId="0" borderId="0" xfId="1" applyNumberFormat="1" applyFont="1"/>
    <xf numFmtId="165" fontId="4" fillId="4" borderId="0" xfId="0" applyNumberFormat="1" applyFont="1" applyFill="1"/>
    <xf numFmtId="165" fontId="3" fillId="4" borderId="0" xfId="0" applyNumberFormat="1" applyFont="1" applyFill="1"/>
    <xf numFmtId="166" fontId="3" fillId="0" borderId="0" xfId="0" applyNumberFormat="1" applyFont="1"/>
    <xf numFmtId="169" fontId="3" fillId="0" borderId="0" xfId="0" applyNumberFormat="1" applyFont="1"/>
    <xf numFmtId="0" fontId="12" fillId="0" borderId="0" xfId="0" applyFont="1"/>
  </cellXfs>
  <cellStyles count="23">
    <cellStyle name="Comma" xfId="1" builtinId="3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41412</xdr:colOff>
      <xdr:row>1</xdr:row>
      <xdr:rowOff>73950</xdr:rowOff>
    </xdr:from>
    <xdr:to>
      <xdr:col>1</xdr:col>
      <xdr:colOff>2386232</xdr:colOff>
      <xdr:row>1</xdr:row>
      <xdr:rowOff>215347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510" y="82233"/>
          <a:ext cx="2344820" cy="1413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41"/>
  <sheetViews>
    <sheetView showGridLines="0" tabSelected="1" view="pageBreakPreview" zoomScale="115" zoomScaleNormal="100" zoomScaleSheetLayoutView="115" workbookViewId="0"/>
  </sheetViews>
  <sheetFormatPr defaultColWidth="8.796875" defaultRowHeight="12.75" outlineLevelCol="1" x14ac:dyDescent="0.35"/>
  <cols>
    <col min="1" max="1" width="1.6640625" style="1" customWidth="1"/>
    <col min="2" max="2" width="45.6640625" style="1" customWidth="1"/>
    <col min="3" max="3" width="15.6640625" style="1" customWidth="1"/>
    <col min="4" max="4" width="1.6640625" style="1" customWidth="1"/>
    <col min="5" max="9" width="11" style="1" hidden="1" customWidth="1" outlineLevel="1"/>
    <col min="10" max="10" width="11" style="1" bestFit="1" customWidth="1" collapsed="1"/>
    <col min="11" max="15" width="11" style="1" hidden="1" customWidth="1" outlineLevel="1"/>
    <col min="16" max="16" width="11" style="1" customWidth="1" collapsed="1"/>
    <col min="17" max="17" width="1.59765625" style="1" customWidth="1"/>
    <col min="18" max="18" width="15.6640625" style="1" customWidth="1"/>
    <col min="19" max="19" width="11" style="1" bestFit="1" customWidth="1"/>
    <col min="20" max="16384" width="8.796875" style="1"/>
  </cols>
  <sheetData>
    <row r="1" spans="2:17" ht="1.05" customHeight="1" x14ac:dyDescent="0.35"/>
    <row r="2" spans="2:17" ht="30" customHeight="1" x14ac:dyDescent="0.35"/>
    <row r="3" spans="2:17" ht="13.15" x14ac:dyDescent="0.4">
      <c r="B3" s="9" t="s">
        <v>21</v>
      </c>
      <c r="C3" s="10"/>
      <c r="D3" s="11"/>
      <c r="E3" s="11"/>
      <c r="F3" s="11"/>
      <c r="G3" s="11"/>
      <c r="H3" s="11"/>
      <c r="I3" s="11"/>
      <c r="J3" s="10"/>
      <c r="K3" s="11"/>
      <c r="L3" s="11"/>
      <c r="M3" s="11"/>
      <c r="N3" s="11"/>
      <c r="O3" s="11"/>
      <c r="P3" s="10"/>
      <c r="Q3" s="7"/>
    </row>
    <row r="4" spans="2:17" ht="5" customHeight="1" x14ac:dyDescent="0.35">
      <c r="C4" s="8"/>
    </row>
    <row r="5" spans="2:17" ht="13.15" x14ac:dyDescent="0.4">
      <c r="B5" s="12"/>
      <c r="C5" s="15" t="s">
        <v>9</v>
      </c>
      <c r="D5" s="13"/>
      <c r="E5" s="13" t="s">
        <v>0</v>
      </c>
      <c r="F5" s="13" t="s">
        <v>1</v>
      </c>
      <c r="G5" s="13" t="s">
        <v>2</v>
      </c>
      <c r="H5" s="13" t="s">
        <v>3</v>
      </c>
      <c r="I5" s="13" t="s">
        <v>10</v>
      </c>
      <c r="J5" s="16" t="s">
        <v>11</v>
      </c>
      <c r="K5" s="14">
        <v>6</v>
      </c>
      <c r="L5" s="14">
        <f>K5+1</f>
        <v>7</v>
      </c>
      <c r="M5" s="14">
        <f t="shared" ref="M5:O5" si="0">L5+1</f>
        <v>8</v>
      </c>
      <c r="N5" s="14">
        <f t="shared" si="0"/>
        <v>9</v>
      </c>
      <c r="O5" s="14">
        <f t="shared" si="0"/>
        <v>10</v>
      </c>
      <c r="P5" s="16" t="s">
        <v>12</v>
      </c>
    </row>
    <row r="7" spans="2:17" s="22" customFormat="1" x14ac:dyDescent="0.35">
      <c r="B7" s="21" t="s">
        <v>14</v>
      </c>
      <c r="C7" s="23">
        <f>C11/C9</f>
        <v>5000000</v>
      </c>
      <c r="D7" s="21"/>
      <c r="E7" s="24">
        <f>E11-C11+C7</f>
        <v>5075000</v>
      </c>
      <c r="F7" s="24">
        <f>E7+F11-E11</f>
        <v>5151125</v>
      </c>
      <c r="G7" s="24">
        <f>F7+G11-F11</f>
        <v>5228391.875</v>
      </c>
      <c r="H7" s="24">
        <f>G7+H11-G11</f>
        <v>5306817.7531249998</v>
      </c>
      <c r="I7" s="24">
        <f>H7+I11-H11</f>
        <v>5386420.0194218745</v>
      </c>
      <c r="J7" s="24">
        <f>I7</f>
        <v>5386420.0194218745</v>
      </c>
      <c r="K7" s="24">
        <f>J7+K11-J11</f>
        <v>5467216.3197132032</v>
      </c>
      <c r="L7" s="24">
        <f>K7+L11-K11</f>
        <v>5549224.564508901</v>
      </c>
      <c r="M7" s="24">
        <f>L7+M11-L11</f>
        <v>5632462.9329765346</v>
      </c>
      <c r="N7" s="24">
        <f>M7+N11-M11</f>
        <v>5716949.8769711833</v>
      </c>
      <c r="O7" s="24">
        <f>N7+O11-N11</f>
        <v>5802704.1251257509</v>
      </c>
      <c r="P7" s="24">
        <f>O7</f>
        <v>5802704.1251257509</v>
      </c>
    </row>
    <row r="8" spans="2:17" s="22" customFormat="1" x14ac:dyDescent="0.35">
      <c r="B8" s="21"/>
      <c r="C8" s="21"/>
      <c r="D8" s="21"/>
      <c r="E8" s="35"/>
      <c r="F8" s="25"/>
      <c r="G8" s="21"/>
      <c r="H8" s="21"/>
      <c r="I8" s="21"/>
      <c r="J8" s="21"/>
      <c r="K8" s="21"/>
      <c r="L8" s="21"/>
      <c r="M8" s="21"/>
      <c r="N8" s="21"/>
      <c r="O8" s="21"/>
      <c r="P8" s="21"/>
    </row>
    <row r="9" spans="2:17" s="22" customFormat="1" x14ac:dyDescent="0.35">
      <c r="B9" s="21" t="s">
        <v>15</v>
      </c>
      <c r="C9" s="27">
        <v>0.15</v>
      </c>
      <c r="D9" s="21"/>
      <c r="E9" s="21"/>
      <c r="F9" s="21"/>
      <c r="G9" s="21"/>
      <c r="H9" s="21"/>
      <c r="I9" s="21"/>
      <c r="J9" s="25">
        <f>J11/J7</f>
        <v>0.21097872340520657</v>
      </c>
      <c r="K9" s="26"/>
      <c r="L9" s="26"/>
      <c r="M9" s="26"/>
      <c r="N9" s="26"/>
      <c r="O9" s="26"/>
      <c r="P9" s="25">
        <f>P11/P7</f>
        <v>0.26758285303614404</v>
      </c>
    </row>
    <row r="10" spans="2:17" s="22" customFormat="1" x14ac:dyDescent="0.35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</row>
    <row r="11" spans="2:17" x14ac:dyDescent="0.35">
      <c r="B11" s="1" t="s">
        <v>4</v>
      </c>
      <c r="C11" s="3">
        <v>750000</v>
      </c>
      <c r="E11" s="7">
        <f>C11+C7*($C$13)</f>
        <v>825000</v>
      </c>
      <c r="F11" s="7">
        <f>E11+E7*($C$13)</f>
        <v>901125</v>
      </c>
      <c r="G11" s="7">
        <f>F11+F7*($C$13)</f>
        <v>978391.875</v>
      </c>
      <c r="H11" s="7">
        <f>G11+G7*($C$13)</f>
        <v>1056817.753125</v>
      </c>
      <c r="I11" s="7">
        <f>H11+H7*($C$13)</f>
        <v>1136420.019421875</v>
      </c>
      <c r="J11" s="7">
        <f>I11</f>
        <v>1136420.019421875</v>
      </c>
      <c r="K11" s="7">
        <f>J11+J7*($C$13)</f>
        <v>1217216.3197132032</v>
      </c>
      <c r="L11" s="7">
        <f>K11+K7*($C$13)</f>
        <v>1299224.5645089012</v>
      </c>
      <c r="M11" s="7">
        <f>L11+L7*($C$13)</f>
        <v>1382462.9329765348</v>
      </c>
      <c r="N11" s="7">
        <f>M11+M7*($C$13)</f>
        <v>1466949.8769711829</v>
      </c>
      <c r="O11" s="7">
        <f>N11+N7*($C$13)</f>
        <v>1552704.1251257507</v>
      </c>
      <c r="P11" s="7">
        <f>O11</f>
        <v>1552704.1251257507</v>
      </c>
    </row>
    <row r="12" spans="2:17" x14ac:dyDescent="0.35">
      <c r="E12" s="6"/>
      <c r="F12" s="6"/>
    </row>
    <row r="13" spans="2:17" s="22" customFormat="1" x14ac:dyDescent="0.35">
      <c r="B13" s="21" t="s">
        <v>13</v>
      </c>
      <c r="C13" s="27">
        <v>1.4999999999999999E-2</v>
      </c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</row>
    <row r="14" spans="2:17" s="22" customFormat="1" x14ac:dyDescent="0.35"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</row>
    <row r="15" spans="2:17" x14ac:dyDescent="0.35">
      <c r="B15" s="1" t="s">
        <v>19</v>
      </c>
      <c r="C15" s="37">
        <v>0.12</v>
      </c>
    </row>
    <row r="17" spans="2:19" x14ac:dyDescent="0.35">
      <c r="B17" s="1" t="s">
        <v>7</v>
      </c>
      <c r="C17" s="2">
        <v>3</v>
      </c>
    </row>
    <row r="19" spans="2:19" x14ac:dyDescent="0.35">
      <c r="B19" s="1" t="s">
        <v>18</v>
      </c>
      <c r="C19" s="2">
        <v>4</v>
      </c>
    </row>
    <row r="21" spans="2:19" x14ac:dyDescent="0.35">
      <c r="B21" s="1" t="s">
        <v>5</v>
      </c>
      <c r="C21" s="38">
        <f>C17/C19</f>
        <v>0.75</v>
      </c>
    </row>
    <row r="23" spans="2:19" x14ac:dyDescent="0.35">
      <c r="B23" s="1" t="s">
        <v>6</v>
      </c>
      <c r="C23" s="4">
        <f>AVERAGE(50%,75%)</f>
        <v>0.625</v>
      </c>
    </row>
    <row r="25" spans="2:19" ht="13.15" x14ac:dyDescent="0.4">
      <c r="B25" s="28" t="s">
        <v>16</v>
      </c>
      <c r="C25" s="29">
        <f>C11*C15*C21*C23</f>
        <v>42187.5</v>
      </c>
      <c r="D25" s="28"/>
      <c r="E25" s="29">
        <f>C25*(E11/C11)</f>
        <v>46406.250000000007</v>
      </c>
      <c r="F25" s="29">
        <f>E25*(F11/E11)</f>
        <v>50688.281250000007</v>
      </c>
      <c r="G25" s="29">
        <f t="shared" ref="G25:I25" si="1">F25*(G11/F11)</f>
        <v>55034.542968750007</v>
      </c>
      <c r="H25" s="29">
        <f t="shared" si="1"/>
        <v>59445.998613281263</v>
      </c>
      <c r="I25" s="29">
        <f t="shared" si="1"/>
        <v>63923.626092480488</v>
      </c>
      <c r="J25" s="29">
        <f>SUM(E25:I25)</f>
        <v>275498.69892451179</v>
      </c>
      <c r="K25" s="29">
        <f>I25*(K11/I11)</f>
        <v>68468.417983867708</v>
      </c>
      <c r="L25" s="29">
        <f t="shared" ref="L25:O25" si="2">K25*(L11/K11)</f>
        <v>73081.381753625712</v>
      </c>
      <c r="M25" s="29">
        <f t="shared" si="2"/>
        <v>77763.539979930094</v>
      </c>
      <c r="N25" s="29">
        <f t="shared" si="2"/>
        <v>82515.930579629043</v>
      </c>
      <c r="O25" s="29">
        <f t="shared" si="2"/>
        <v>87339.607038323491</v>
      </c>
      <c r="P25" s="29">
        <f>SUM(E25:I25,K25:O25)</f>
        <v>664667.57625988789</v>
      </c>
      <c r="R25" s="18"/>
      <c r="S25" s="5"/>
    </row>
    <row r="26" spans="2:19" ht="13.15" x14ac:dyDescent="0.4">
      <c r="B26" s="30" t="s">
        <v>8</v>
      </c>
      <c r="C26" s="31">
        <f>C25/C11</f>
        <v>5.6250000000000001E-2</v>
      </c>
      <c r="D26" s="28"/>
      <c r="E26" s="28"/>
      <c r="F26" s="28"/>
      <c r="G26" s="28"/>
      <c r="H26" s="28"/>
      <c r="I26" s="28"/>
      <c r="J26" s="31">
        <f>J25/J11</f>
        <v>0.24242682653959652</v>
      </c>
      <c r="K26" s="31"/>
      <c r="L26" s="31"/>
      <c r="M26" s="31"/>
      <c r="N26" s="31"/>
      <c r="O26" s="31"/>
      <c r="P26" s="31">
        <f>P25/P11</f>
        <v>0.42807097985011</v>
      </c>
    </row>
    <row r="27" spans="2:19" s="22" customFormat="1" ht="13.15" x14ac:dyDescent="0.4">
      <c r="B27" s="32" t="s">
        <v>17</v>
      </c>
      <c r="C27" s="33">
        <f>C25/C7</f>
        <v>8.4375000000000006E-3</v>
      </c>
      <c r="D27" s="34"/>
      <c r="E27" s="34"/>
      <c r="F27" s="34"/>
      <c r="G27" s="34"/>
      <c r="H27" s="34"/>
      <c r="I27" s="34"/>
      <c r="J27" s="33">
        <f>J25/J7</f>
        <v>5.1146902382499519E-2</v>
      </c>
      <c r="K27" s="34"/>
      <c r="L27" s="34"/>
      <c r="M27" s="34"/>
      <c r="N27" s="34"/>
      <c r="O27" s="34"/>
      <c r="P27" s="33">
        <f>P25/P7</f>
        <v>0.11454445409027017</v>
      </c>
    </row>
    <row r="28" spans="2:19" x14ac:dyDescent="0.35"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</row>
    <row r="29" spans="2:19" x14ac:dyDescent="0.35">
      <c r="B29" s="41" t="s">
        <v>20</v>
      </c>
    </row>
    <row r="30" spans="2:19" ht="5" customHeight="1" x14ac:dyDescent="0.35">
      <c r="I30" s="5"/>
      <c r="O30" s="5"/>
    </row>
    <row r="31" spans="2:19" ht="5" customHeight="1" x14ac:dyDescent="0.4">
      <c r="E31" s="36"/>
      <c r="F31" s="36"/>
      <c r="G31" s="36"/>
      <c r="H31" s="36"/>
      <c r="I31" s="36"/>
      <c r="J31" s="19"/>
      <c r="K31" s="36"/>
      <c r="L31" s="36"/>
      <c r="M31" s="36"/>
      <c r="N31" s="36"/>
      <c r="O31" s="36"/>
      <c r="P31" s="19"/>
    </row>
    <row r="32" spans="2:19" x14ac:dyDescent="0.35">
      <c r="E32" s="7"/>
      <c r="F32" s="7"/>
      <c r="G32" s="7"/>
      <c r="H32" s="7"/>
      <c r="I32" s="7"/>
      <c r="J32" s="5"/>
      <c r="K32" s="7"/>
      <c r="L32" s="7"/>
      <c r="M32" s="7"/>
      <c r="N32" s="7"/>
      <c r="O32" s="7"/>
      <c r="P32" s="5"/>
    </row>
    <row r="33" spans="5:16" x14ac:dyDescent="0.35">
      <c r="E33" s="7"/>
      <c r="F33" s="7"/>
      <c r="G33" s="7"/>
      <c r="H33" s="7"/>
      <c r="I33" s="7"/>
      <c r="J33" s="6"/>
      <c r="K33" s="7"/>
      <c r="L33" s="7"/>
      <c r="M33" s="7"/>
      <c r="N33" s="7"/>
      <c r="O33" s="7"/>
      <c r="P33" s="6"/>
    </row>
    <row r="35" spans="5:16" x14ac:dyDescent="0.35">
      <c r="E35" s="5"/>
      <c r="F35" s="5"/>
      <c r="G35" s="5"/>
      <c r="H35" s="5"/>
      <c r="I35" s="5"/>
      <c r="K35" s="5"/>
      <c r="L35" s="5"/>
      <c r="M35" s="5"/>
      <c r="N35" s="5"/>
      <c r="O35" s="5"/>
    </row>
    <row r="36" spans="5:16" x14ac:dyDescent="0.35">
      <c r="E36" s="20"/>
      <c r="F36" s="20"/>
      <c r="G36" s="20"/>
      <c r="H36" s="20"/>
      <c r="I36" s="20"/>
    </row>
    <row r="37" spans="5:16" x14ac:dyDescent="0.35">
      <c r="E37" s="20"/>
      <c r="F37" s="20"/>
      <c r="G37" s="20"/>
      <c r="H37" s="20"/>
      <c r="I37" s="20"/>
    </row>
    <row r="38" spans="5:16" x14ac:dyDescent="0.35">
      <c r="E38" s="39"/>
      <c r="F38" s="39"/>
      <c r="G38" s="39"/>
      <c r="H38" s="39"/>
      <c r="I38" s="39"/>
    </row>
    <row r="41" spans="5:16" x14ac:dyDescent="0.35">
      <c r="E41" s="40"/>
      <c r="F41" s="40"/>
      <c r="G41" s="40"/>
      <c r="H41" s="40"/>
      <c r="I41" s="40"/>
      <c r="K41" s="40"/>
      <c r="L41" s="40"/>
      <c r="M41" s="40"/>
      <c r="N41" s="40"/>
      <c r="O41" s="40"/>
    </row>
  </sheetData>
  <pageMargins left="0.7" right="0.7" top="0.75" bottom="0.75" header="0.3" footer="0.3"/>
  <pageSetup orientation="landscape" horizontalDpi="1200" verticalDpi="1200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Option Model</vt:lpstr>
      <vt:lpstr>'Option Model'!Print_Area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Irvin Chan</dc:creator>
  <cp:lastModifiedBy>Irvin Chan</cp:lastModifiedBy>
  <dcterms:created xsi:type="dcterms:W3CDTF">2016-06-02T22:22:28Z</dcterms:created>
  <dcterms:modified xsi:type="dcterms:W3CDTF">2016-06-21T20:28:02Z</dcterms:modified>
</cp:coreProperties>
</file>